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230\봉사사업팀\전략기획실\3. 신규사업 및 파트너십\1. 신규사업\1. 경기도 국제개발협력사업\04. 사업진행\04. 현지조사 지원\1. 준비\공모 문서\"/>
    </mc:Choice>
  </mc:AlternateContent>
  <bookViews>
    <workbookView xWindow="0" yWindow="0" windowWidth="28800" windowHeight="11955" tabRatio="662"/>
  </bookViews>
  <sheets>
    <sheet name="예산" sheetId="1" r:id="rId1"/>
  </sheets>
  <definedNames>
    <definedName name="_xlnm.Print_Area" localSheetId="0">예산!$A$2:$H$31</definedName>
    <definedName name="_xlnm.Print_Titles" localSheetId="0">예산!$2:$10</definedName>
  </definedNames>
  <calcPr calcId="162913"/>
</workbook>
</file>

<file path=xl/calcChain.xml><?xml version="1.0" encoding="utf-8"?>
<calcChain xmlns="http://schemas.openxmlformats.org/spreadsheetml/2006/main">
  <c r="E24" i="1" l="1"/>
  <c r="F24" i="1"/>
  <c r="E30" i="1"/>
  <c r="E27" i="1"/>
  <c r="E26" i="1"/>
  <c r="F23" i="1"/>
  <c r="F22" i="1"/>
  <c r="F20" i="1"/>
  <c r="F19" i="1"/>
  <c r="F18" i="1"/>
  <c r="E28" i="1"/>
  <c r="F16" i="1"/>
  <c r="F15" i="1"/>
  <c r="F25" i="1"/>
  <c r="E17" i="1"/>
  <c r="H29" i="1" l="1"/>
  <c r="H28" i="1"/>
  <c r="H24" i="1"/>
  <c r="H23" i="1"/>
  <c r="H21" i="1"/>
  <c r="H20" i="1"/>
  <c r="F17" i="1"/>
  <c r="H15" i="1"/>
  <c r="F14" i="1"/>
  <c r="F12" i="1" s="1"/>
  <c r="F11" i="1" s="1"/>
  <c r="E13" i="1"/>
  <c r="E12" i="1" s="1"/>
  <c r="H14" i="1"/>
  <c r="H16" i="1"/>
  <c r="H18" i="1"/>
  <c r="H22" i="1"/>
  <c r="H26" i="1"/>
  <c r="H30" i="1"/>
  <c r="H31" i="1"/>
  <c r="E25" i="1" l="1"/>
  <c r="E11" i="1" s="1"/>
  <c r="H13" i="1"/>
  <c r="H12" i="1" s="1"/>
  <c r="H19" i="1"/>
  <c r="H17" i="1" s="1"/>
  <c r="H27" i="1"/>
  <c r="H25" i="1" s="1"/>
  <c r="H11" i="1" l="1"/>
</calcChain>
</file>

<file path=xl/comments1.xml><?xml version="1.0" encoding="utf-8"?>
<comments xmlns="http://schemas.openxmlformats.org/spreadsheetml/2006/main">
  <authors>
    <author>Windows 사용자</author>
  </authors>
  <commentList>
    <comment ref="H3" authorId="0" shapeId="0">
      <text>
        <r>
          <rPr>
            <b/>
            <sz val="9"/>
            <color indexed="81"/>
            <rFont val="Tahoma"/>
            <family val="2"/>
          </rPr>
          <t>KCOC:</t>
        </r>
        <r>
          <rPr>
            <sz val="9"/>
            <color indexed="81"/>
            <rFont val="Tahoma"/>
            <family val="2"/>
          </rPr>
          <t xml:space="preserve">
- '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근거</t>
        </r>
        <r>
          <rPr>
            <sz val="9"/>
            <color indexed="81"/>
            <rFont val="Tahoma"/>
            <family val="2"/>
          </rPr>
          <t xml:space="preserve">' </t>
        </r>
        <r>
          <rPr>
            <sz val="9"/>
            <color indexed="81"/>
            <rFont val="돋움"/>
            <family val="3"/>
            <charset val="129"/>
          </rPr>
          <t>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현지화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단가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기입
</t>
        </r>
        <r>
          <rPr>
            <sz val="9"/>
            <color indexed="81"/>
            <rFont val="Tahoma"/>
            <family val="2"/>
          </rPr>
          <t>- '</t>
        </r>
        <r>
          <rPr>
            <sz val="9"/>
            <color indexed="81"/>
            <rFont val="돋움"/>
            <family val="3"/>
            <charset val="129"/>
          </rPr>
          <t>예산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돋움"/>
            <family val="3"/>
            <charset val="129"/>
          </rPr>
          <t>원화</t>
        </r>
        <r>
          <rPr>
            <sz val="9"/>
            <color indexed="81"/>
            <rFont val="Tahoma"/>
            <family val="2"/>
          </rPr>
          <t>or</t>
        </r>
        <r>
          <rPr>
            <sz val="9"/>
            <color indexed="81"/>
            <rFont val="돋움"/>
            <family val="3"/>
            <charset val="129"/>
          </rPr>
          <t>달러화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현지화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예산액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기입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관련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환율증빙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필수</t>
        </r>
        <r>
          <rPr>
            <sz val="9"/>
            <color indexed="81"/>
            <rFont val="Tahoma"/>
            <family val="2"/>
          </rPr>
          <t xml:space="preserve"> (1</t>
        </r>
        <r>
          <rPr>
            <sz val="9"/>
            <color indexed="81"/>
            <rFont val="돋움"/>
            <family val="3"/>
            <charset val="129"/>
          </rPr>
          <t>현지화</t>
        </r>
        <r>
          <rPr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돋움"/>
            <family val="3"/>
            <charset val="129"/>
          </rPr>
          <t>원화</t>
        </r>
        <r>
          <rPr>
            <sz val="9"/>
            <color indexed="81"/>
            <rFont val="Tahoma"/>
            <family val="2"/>
          </rPr>
          <t>or</t>
        </r>
        <r>
          <rPr>
            <sz val="9"/>
            <color indexed="81"/>
            <rFont val="돋움"/>
            <family val="3"/>
            <charset val="129"/>
          </rPr>
          <t>달러화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환율</t>
        </r>
        <r>
          <rPr>
            <sz val="9"/>
            <color indexed="81"/>
            <rFont val="Tahoma"/>
            <family val="2"/>
          </rPr>
          <t>)</t>
        </r>
      </text>
    </comment>
    <comment ref="E9" authorId="0" shapeId="0">
      <text>
        <r>
          <rPr>
            <b/>
            <sz val="9"/>
            <color indexed="81"/>
            <rFont val="Tahoma"/>
            <family val="2"/>
          </rPr>
          <t xml:space="preserve">KCOC:
</t>
        </r>
        <r>
          <rPr>
            <sz val="9"/>
            <color indexed="81"/>
            <rFont val="Tahoma"/>
            <family val="2"/>
          </rPr>
          <t xml:space="preserve">- 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기반으로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예산액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</text>
    </comment>
    <comment ref="G9" authorId="0" shapeId="0">
      <text>
        <r>
          <rPr>
            <b/>
            <sz val="9"/>
            <color indexed="81"/>
            <rFont val="Tahoma"/>
            <family val="2"/>
          </rPr>
          <t>KCOC:</t>
        </r>
        <r>
          <rPr>
            <sz val="9"/>
            <color indexed="81"/>
            <rFont val="Tahoma"/>
            <family val="2"/>
          </rPr>
          <t xml:space="preserve">
- 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근거는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구체적으로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작성되어야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하며</t>
        </r>
        <r>
          <rPr>
            <sz val="9"/>
            <color indexed="81"/>
            <rFont val="Tahoma"/>
            <family val="2"/>
          </rPr>
          <t xml:space="preserve"> ‘</t>
        </r>
        <r>
          <rPr>
            <sz val="9"/>
            <color indexed="81"/>
            <rFont val="돋움"/>
            <family val="3"/>
            <charset val="129"/>
          </rPr>
          <t>단가ｘ회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명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</t>
        </r>
        <r>
          <rPr>
            <sz val="9"/>
            <color indexed="81"/>
            <rFont val="Tahoma"/>
            <family val="2"/>
          </rPr>
          <t>)=000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’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형식을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작성함</t>
        </r>
        <r>
          <rPr>
            <sz val="9"/>
            <color indexed="81"/>
            <rFont val="Tahoma"/>
            <family val="2"/>
          </rPr>
          <t xml:space="preserve">
- </t>
        </r>
        <r>
          <rPr>
            <sz val="9"/>
            <color indexed="81"/>
            <rFont val="돋움"/>
            <family val="3"/>
            <charset val="129"/>
          </rPr>
          <t>예산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대한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근거자료가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조사계획서에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첨부
</t>
        </r>
        <r>
          <rPr>
            <sz val="9"/>
            <color indexed="81"/>
            <rFont val="Tahoma"/>
            <family val="2"/>
          </rPr>
          <t xml:space="preserve"> - </t>
        </r>
        <r>
          <rPr>
            <sz val="9"/>
            <color indexed="81"/>
            <rFont val="돋움"/>
            <family val="3"/>
            <charset val="129"/>
          </rPr>
          <t>세목에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편성된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예산을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모두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확인할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있도록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세부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내용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상세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명시</t>
        </r>
      </text>
    </comment>
  </commentList>
</comments>
</file>

<file path=xl/sharedStrings.xml><?xml version="1.0" encoding="utf-8"?>
<sst xmlns="http://schemas.openxmlformats.org/spreadsheetml/2006/main" count="59" uniqueCount="53">
  <si>
    <t xml:space="preserve"> </t>
  </si>
  <si>
    <t>항</t>
    <phoneticPr fontId="0" type="noConversion"/>
  </si>
  <si>
    <t xml:space="preserve"> 한국****</t>
    <phoneticPr fontId="0" type="noConversion"/>
  </si>
  <si>
    <t>원화(\)</t>
    <phoneticPr fontId="0" type="noConversion"/>
  </si>
  <si>
    <t>달러화($)</t>
    <phoneticPr fontId="0" type="noConversion"/>
  </si>
  <si>
    <t>원화(\)</t>
    <phoneticPr fontId="0" type="noConversion"/>
  </si>
  <si>
    <t>세목</t>
    <phoneticPr fontId="0" type="noConversion"/>
  </si>
  <si>
    <t>목</t>
    <phoneticPr fontId="0" type="noConversion"/>
  </si>
  <si>
    <t>하늘색 배경 셀 : 자동산출</t>
    <phoneticPr fontId="0" type="noConversion"/>
  </si>
  <si>
    <t>노란색 배경 셀 : 기관 기입</t>
    <phoneticPr fontId="0" type="noConversion"/>
  </si>
  <si>
    <t>현지조사비 계</t>
    <phoneticPr fontId="0" type="noConversion"/>
  </si>
  <si>
    <t>국내 조사진행비</t>
    <phoneticPr fontId="0" type="noConversion"/>
  </si>
  <si>
    <t>예산</t>
    <phoneticPr fontId="0" type="noConversion"/>
  </si>
  <si>
    <t xml:space="preserve"> 베트남 **주 **지역 ***** 지역조사 </t>
    <phoneticPr fontId="0" type="noConversion"/>
  </si>
  <si>
    <t>현지조사비 총계</t>
    <phoneticPr fontId="0" type="noConversion"/>
  </si>
  <si>
    <t>산출 근거</t>
    <phoneticPr fontId="0" type="noConversion"/>
  </si>
  <si>
    <t>항공료</t>
    <phoneticPr fontId="0" type="noConversion"/>
  </si>
  <si>
    <t>숙박비</t>
    <phoneticPr fontId="0" type="noConversion"/>
  </si>
  <si>
    <t>일비</t>
    <phoneticPr fontId="0" type="noConversion"/>
  </si>
  <si>
    <t>식비</t>
    <phoneticPr fontId="0" type="noConversion"/>
  </si>
  <si>
    <t>직접조사비</t>
    <phoneticPr fontId="0" type="noConversion"/>
  </si>
  <si>
    <t>현지체류비</t>
    <phoneticPr fontId="0" type="noConversion"/>
  </si>
  <si>
    <t>현지 조사진행비</t>
    <phoneticPr fontId="0" type="noConversion"/>
  </si>
  <si>
    <t>-라등급, 1급 1인($37), 2급 1인($30), 8일</t>
    <phoneticPr fontId="0" type="noConversion"/>
  </si>
  <si>
    <t>-라등급, 1급 1인($30), 2급 1인($26), 8일</t>
    <phoneticPr fontId="0" type="noConversion"/>
  </si>
  <si>
    <t xml:space="preserve">-라등급, 1급 1인($69), 2급 1인($65), 7일 </t>
    <phoneticPr fontId="0" type="noConversion"/>
  </si>
  <si>
    <t>-인천-베트남 왕복, 이코노미 석 2인, 1,300,000원 * 2인</t>
    <phoneticPr fontId="0" type="noConversion"/>
  </si>
  <si>
    <t>인건비</t>
    <phoneticPr fontId="0" type="noConversion"/>
  </si>
  <si>
    <t>조사활동 제반 경비</t>
    <phoneticPr fontId="0" type="noConversion"/>
  </si>
  <si>
    <t>회의 참석비</t>
    <phoneticPr fontId="0" type="noConversion"/>
  </si>
  <si>
    <t>교통비</t>
    <phoneticPr fontId="0" type="noConversion"/>
  </si>
  <si>
    <t>통·번역비</t>
    <phoneticPr fontId="0" type="noConversion"/>
  </si>
  <si>
    <t>안전물품비</t>
    <phoneticPr fontId="0" type="noConversion"/>
  </si>
  <si>
    <t>-조사활동 준비 물품(사무용품-종이, 가위, 펜 등) $40
-현지 HH survey 진행(다과 등) $5*50가구
-FGI, 이해관계자 회의 진행(다과 등) $5*10회
-설문지 인쇄 $1*100부
-장소 대관 $50*5회</t>
    <phoneticPr fontId="0" type="noConversion"/>
  </si>
  <si>
    <t>-차량 렌트, $50/일*5일</t>
    <phoneticPr fontId="0" type="noConversion"/>
  </si>
  <si>
    <t>-현지어 통역, $50/일*3일*1인</t>
    <phoneticPr fontId="0" type="noConversion"/>
  </si>
  <si>
    <t>-현지 조사보조원 식비, $5/식*3인*1식(중식)*4일</t>
    <phoneticPr fontId="0" type="noConversion"/>
  </si>
  <si>
    <t>현지 조사보조원 여비</t>
    <phoneticPr fontId="0" type="noConversion"/>
  </si>
  <si>
    <t>-현지 조사팀원(지부장), 투입률 30%, $500/월*2개월
-현지 조사보조원, 가구 별 설문조사, $20/인*3인*4일</t>
    <phoneticPr fontId="0" type="noConversion"/>
  </si>
  <si>
    <t>-현지 유사사업 수행기관 인터뷰(2시간 이내 2회 예정), 100,000원*2회</t>
    <phoneticPr fontId="0" type="noConversion"/>
  </si>
  <si>
    <t>-자료집 제작, 25,000원*10권
-관련서적 구입, 30,000원*3권</t>
    <phoneticPr fontId="0" type="noConversion"/>
  </si>
  <si>
    <t>-국내 조사보조원, 문헌 자료 조사 등, 8,720원*8시간*10일*2인</t>
    <phoneticPr fontId="0" type="noConversion"/>
  </si>
  <si>
    <t>문헌조사 자료 번역, 베트남어-한국어, 5개 문서 예상, 100,000원*5개</t>
    <phoneticPr fontId="0" type="noConversion"/>
  </si>
  <si>
    <t>현지체류비 소계</t>
    <phoneticPr fontId="0" type="noConversion"/>
  </si>
  <si>
    <t>현지 조사진행비 소계</t>
    <phoneticPr fontId="0" type="noConversion"/>
  </si>
  <si>
    <t>국내 조사진행비 소계</t>
    <phoneticPr fontId="0" type="noConversion"/>
  </si>
  <si>
    <t>기관 명</t>
    <phoneticPr fontId="0" type="noConversion"/>
  </si>
  <si>
    <t>조사 명</t>
    <phoneticPr fontId="0" type="noConversion"/>
  </si>
  <si>
    <t xml:space="preserve">-현지 조사팀원 개인 마스크, 손세정제 등(국내 구매) 3,000원/일*2인*8일
-현지 조사보조원 개인 마스크, 손세정제 등(현지 구매) $3/일*3인*4일  </t>
    <phoneticPr fontId="0" type="noConversion"/>
  </si>
  <si>
    <t>** 아래의 예산내역은 "예시"입니다. 기관의 조사 계획에 맞춰 작성 부탁드립니다. (현지조사 지원 프로그램 안내서 내 '예산편성지침' 참고)</t>
    <phoneticPr fontId="0" type="noConversion"/>
  </si>
  <si>
    <t>2021 고시 환율 기준 (달러:원화)</t>
    <phoneticPr fontId="0" type="noConversion"/>
  </si>
  <si>
    <r>
      <rPr>
        <b/>
        <sz val="9"/>
        <rFont val="맑은 고딕"/>
        <family val="3"/>
        <charset val="129"/>
        <scheme val="minor"/>
      </rPr>
      <t xml:space="preserve">현지화 환율 기준 (현지화:원화or달러화) </t>
    </r>
    <r>
      <rPr>
        <sz val="9"/>
        <rFont val="맑은 고딕"/>
        <family val="3"/>
        <charset val="129"/>
        <scheme val="minor"/>
      </rPr>
      <t xml:space="preserve">
*예산 작성 시점 기준으로 적용, 환율증빙 제출</t>
    </r>
    <phoneticPr fontId="0" type="noConversion"/>
  </si>
  <si>
    <r>
      <rPr>
        <b/>
        <sz val="9"/>
        <rFont val="맑은 고딕"/>
        <family val="3"/>
        <charset val="129"/>
      </rPr>
      <t>경기도 사업역량강화 프로그램_현지조사 지원 프로그램</t>
    </r>
    <r>
      <rPr>
        <b/>
        <sz val="11"/>
        <rFont val="맑은 고딕"/>
        <family val="3"/>
        <charset val="129"/>
      </rPr>
      <t xml:space="preserve">
현지조사 예산서</t>
    </r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</si>
</sst>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_(* #,##0_);_(* \(#,##0\);_(* &quot;-&quot;_);_(@_)"/>
    <numFmt numFmtId="177" formatCode="#,##0.0"/>
  </numFmts>
  <fonts count="17" x14ac:knownFonts="1">
    <font>
      <sz val="10"/>
      <name val="Arial"/>
      <family val="2"/>
    </font>
    <font>
      <sz val="10"/>
      <name val="Arial"/>
      <family val="2"/>
    </font>
    <font>
      <b/>
      <sz val="10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i/>
      <sz val="9"/>
      <name val="맑은 고딕"/>
      <family val="3"/>
      <charset val="129"/>
      <scheme val="minor"/>
    </font>
    <font>
      <b/>
      <sz val="9"/>
      <name val="맑은 고딕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92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Protection="1">
      <protection locked="0"/>
    </xf>
    <xf numFmtId="0" fontId="6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Fill="1" applyBorder="1" applyAlignment="1" applyProtection="1">
      <alignment horizontal="center" wrapText="1"/>
      <protection locked="0"/>
    </xf>
    <xf numFmtId="176" fontId="7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1" fontId="4" fillId="0" borderId="0" xfId="0" applyNumberFormat="1" applyFont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center"/>
      <protection locked="0"/>
    </xf>
    <xf numFmtId="176" fontId="4" fillId="0" borderId="0" xfId="0" applyNumberFormat="1" applyFont="1" applyProtection="1">
      <protection locked="0"/>
    </xf>
    <xf numFmtId="0" fontId="7" fillId="0" borderId="0" xfId="0" applyFont="1" applyFill="1" applyAlignment="1" applyProtection="1">
      <alignment wrapText="1"/>
      <protection locked="0"/>
    </xf>
    <xf numFmtId="176" fontId="7" fillId="0" borderId="0" xfId="2" applyFont="1" applyFill="1" applyBorder="1" applyAlignment="1" applyProtection="1">
      <alignment horizontal="center" vertical="center"/>
      <protection locked="0"/>
    </xf>
    <xf numFmtId="176" fontId="7" fillId="4" borderId="9" xfId="2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vertical="center" wrapText="1"/>
      <protection locked="0"/>
    </xf>
    <xf numFmtId="176" fontId="6" fillId="4" borderId="18" xfId="2" applyFont="1" applyFill="1" applyBorder="1" applyAlignment="1" applyProtection="1">
      <alignment vertical="center"/>
    </xf>
    <xf numFmtId="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3" fontId="7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21" xfId="0" applyNumberFormat="1" applyFont="1" applyFill="1" applyBorder="1" applyAlignment="1" applyProtection="1">
      <alignment horizontal="center" vertical="center"/>
      <protection locked="0"/>
    </xf>
    <xf numFmtId="0" fontId="7" fillId="0" borderId="20" xfId="0" applyFont="1" applyFill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8" fillId="0" borderId="0" xfId="0" applyFont="1" applyFill="1" applyAlignment="1" applyProtection="1">
      <alignment horizontal="center"/>
      <protection locked="0"/>
    </xf>
    <xf numFmtId="176" fontId="6" fillId="4" borderId="28" xfId="2" applyFont="1" applyFill="1" applyBorder="1" applyAlignment="1" applyProtection="1">
      <alignment vertical="center"/>
    </xf>
    <xf numFmtId="176" fontId="6" fillId="4" borderId="31" xfId="2" applyFont="1" applyFill="1" applyBorder="1" applyAlignment="1" applyProtection="1">
      <alignment vertical="center"/>
    </xf>
    <xf numFmtId="49" fontId="4" fillId="0" borderId="0" xfId="0" applyNumberFormat="1" applyFont="1" applyAlignment="1" applyProtection="1">
      <alignment wrapText="1"/>
      <protection locked="0"/>
    </xf>
    <xf numFmtId="49" fontId="6" fillId="0" borderId="0" xfId="0" applyNumberFormat="1" applyFont="1" applyFill="1" applyAlignment="1" applyProtection="1">
      <alignment wrapText="1"/>
      <protection locked="0"/>
    </xf>
    <xf numFmtId="49" fontId="7" fillId="0" borderId="0" xfId="2" applyNumberFormat="1" applyFont="1" applyFill="1" applyBorder="1" applyAlignment="1" applyProtection="1">
      <alignment horizontal="center" vertical="center"/>
    </xf>
    <xf numFmtId="176" fontId="7" fillId="3" borderId="8" xfId="1" applyNumberFormat="1" applyFont="1" applyFill="1" applyBorder="1" applyAlignment="1" applyProtection="1">
      <alignment vertical="center"/>
      <protection locked="0"/>
    </xf>
    <xf numFmtId="3" fontId="7" fillId="3" borderId="11" xfId="0" applyNumberFormat="1" applyFont="1" applyFill="1" applyBorder="1" applyAlignment="1" applyProtection="1">
      <alignment vertical="center"/>
      <protection locked="0"/>
    </xf>
    <xf numFmtId="49" fontId="7" fillId="3" borderId="9" xfId="0" applyNumberFormat="1" applyFont="1" applyFill="1" applyBorder="1" applyAlignment="1" applyProtection="1">
      <alignment vertical="center"/>
      <protection locked="0"/>
    </xf>
    <xf numFmtId="176" fontId="14" fillId="3" borderId="3" xfId="2" applyFont="1" applyFill="1" applyBorder="1" applyAlignment="1" applyProtection="1">
      <alignment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49" fontId="7" fillId="0" borderId="8" xfId="0" applyNumberFormat="1" applyFont="1" applyBorder="1" applyAlignment="1" applyProtection="1">
      <alignment horizontal="center" vertical="center" wrapText="1"/>
      <protection locked="0"/>
    </xf>
    <xf numFmtId="176" fontId="7" fillId="5" borderId="37" xfId="2" applyFont="1" applyFill="1" applyBorder="1" applyAlignment="1" applyProtection="1">
      <alignment vertical="center"/>
    </xf>
    <xf numFmtId="176" fontId="7" fillId="5" borderId="38" xfId="2" applyFont="1" applyFill="1" applyBorder="1" applyAlignment="1" applyProtection="1">
      <alignment vertical="center"/>
      <protection locked="0"/>
    </xf>
    <xf numFmtId="49" fontId="7" fillId="5" borderId="39" xfId="2" applyNumberFormat="1" applyFont="1" applyFill="1" applyBorder="1" applyAlignment="1" applyProtection="1">
      <alignment vertical="center"/>
      <protection locked="0"/>
    </xf>
    <xf numFmtId="3" fontId="7" fillId="5" borderId="39" xfId="0" applyNumberFormat="1" applyFont="1" applyFill="1" applyBorder="1" applyAlignment="1" applyProtection="1">
      <alignment vertical="center" wrapText="1"/>
      <protection locked="0"/>
    </xf>
    <xf numFmtId="3" fontId="7" fillId="5" borderId="35" xfId="0" applyNumberFormat="1" applyFont="1" applyFill="1" applyBorder="1" applyAlignment="1" applyProtection="1">
      <alignment vertical="center" wrapText="1"/>
      <protection locked="0"/>
    </xf>
    <xf numFmtId="176" fontId="15" fillId="2" borderId="10" xfId="2" applyFont="1" applyFill="1" applyBorder="1" applyAlignment="1" applyProtection="1">
      <alignment horizontal="right" vertical="center"/>
      <protection locked="0"/>
    </xf>
    <xf numFmtId="176" fontId="15" fillId="2" borderId="26" xfId="2" applyFont="1" applyFill="1" applyBorder="1" applyAlignment="1" applyProtection="1">
      <alignment horizontal="right" vertical="center"/>
    </xf>
    <xf numFmtId="49" fontId="15" fillId="2" borderId="27" xfId="0" applyNumberFormat="1" applyFont="1" applyFill="1" applyBorder="1" applyAlignment="1" applyProtection="1">
      <alignment horizontal="left" vertical="center" wrapText="1"/>
      <protection locked="0"/>
    </xf>
    <xf numFmtId="176" fontId="15" fillId="2" borderId="5" xfId="2" applyFont="1" applyFill="1" applyBorder="1" applyAlignment="1" applyProtection="1">
      <alignment horizontal="right" vertical="center"/>
    </xf>
    <xf numFmtId="176" fontId="15" fillId="2" borderId="7" xfId="2" applyFont="1" applyFill="1" applyBorder="1" applyAlignment="1" applyProtection="1">
      <alignment horizontal="right" vertical="center"/>
      <protection locked="0"/>
    </xf>
    <xf numFmtId="49" fontId="15" fillId="2" borderId="6" xfId="0" applyNumberFormat="1" applyFont="1" applyFill="1" applyBorder="1" applyAlignment="1" applyProtection="1">
      <alignment horizontal="left" vertical="center" wrapText="1"/>
      <protection locked="0"/>
    </xf>
    <xf numFmtId="176" fontId="15" fillId="2" borderId="10" xfId="2" applyFont="1" applyFill="1" applyBorder="1" applyAlignment="1" applyProtection="1">
      <alignment horizontal="right" vertical="center"/>
    </xf>
    <xf numFmtId="176" fontId="15" fillId="2" borderId="26" xfId="2" applyFont="1" applyFill="1" applyBorder="1" applyAlignment="1" applyProtection="1">
      <alignment vertical="center"/>
      <protection locked="0"/>
    </xf>
    <xf numFmtId="49" fontId="15" fillId="2" borderId="27" xfId="0" applyNumberFormat="1" applyFont="1" applyFill="1" applyBorder="1" applyAlignment="1" applyProtection="1">
      <alignment vertical="center" wrapText="1"/>
      <protection locked="0"/>
    </xf>
    <xf numFmtId="176" fontId="15" fillId="2" borderId="7" xfId="2" applyFont="1" applyFill="1" applyBorder="1" applyAlignment="1" applyProtection="1">
      <alignment vertical="center"/>
      <protection locked="0"/>
    </xf>
    <xf numFmtId="49" fontId="15" fillId="2" borderId="6" xfId="0" applyNumberFormat="1" applyFont="1" applyFill="1" applyBorder="1" applyAlignment="1" applyProtection="1">
      <alignment vertical="center" wrapText="1"/>
      <protection locked="0"/>
    </xf>
    <xf numFmtId="49" fontId="15" fillId="2" borderId="24" xfId="2" applyNumberFormat="1" applyFont="1" applyFill="1" applyBorder="1" applyAlignment="1" applyProtection="1">
      <alignment vertical="center"/>
      <protection locked="0"/>
    </xf>
    <xf numFmtId="176" fontId="15" fillId="2" borderId="29" xfId="2" applyFont="1" applyFill="1" applyBorder="1" applyAlignment="1" applyProtection="1">
      <alignment horizontal="right" vertical="center"/>
    </xf>
    <xf numFmtId="176" fontId="15" fillId="2" borderId="30" xfId="2" applyFont="1" applyFill="1" applyBorder="1" applyAlignment="1" applyProtection="1">
      <alignment vertical="center"/>
      <protection locked="0"/>
    </xf>
    <xf numFmtId="49" fontId="15" fillId="2" borderId="25" xfId="2" applyNumberFormat="1" applyFont="1" applyFill="1" applyBorder="1" applyAlignment="1" applyProtection="1">
      <alignment vertical="center"/>
      <protection locked="0"/>
    </xf>
    <xf numFmtId="49" fontId="6" fillId="0" borderId="8" xfId="0" applyNumberFormat="1" applyFont="1" applyBorder="1" applyAlignment="1" applyProtection="1">
      <alignment horizontal="center" vertical="center" wrapText="1"/>
      <protection locked="0"/>
    </xf>
    <xf numFmtId="176" fontId="7" fillId="2" borderId="25" xfId="2" applyFont="1" applyFill="1" applyBorder="1" applyAlignment="1" applyProtection="1">
      <alignment horizontal="right" vertical="center"/>
    </xf>
    <xf numFmtId="3" fontId="7" fillId="0" borderId="22" xfId="0" applyNumberFormat="1" applyFont="1" applyFill="1" applyBorder="1" applyAlignment="1" applyProtection="1">
      <alignment horizontal="center" vertical="center"/>
      <protection locked="0"/>
    </xf>
    <xf numFmtId="3" fontId="7" fillId="0" borderId="23" xfId="0" applyNumberFormat="1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9" xfId="0" applyFont="1" applyFill="1" applyBorder="1" applyAlignment="1" applyProtection="1">
      <alignment horizontal="left" vertical="center"/>
      <protection locked="0"/>
    </xf>
    <xf numFmtId="176" fontId="7" fillId="2" borderId="0" xfId="2" applyFont="1" applyFill="1" applyBorder="1" applyAlignment="1" applyProtection="1">
      <alignment horizontal="center" vertical="center"/>
      <protection locked="0"/>
    </xf>
    <xf numFmtId="176" fontId="7" fillId="4" borderId="0" xfId="2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/>
      <protection locked="0"/>
    </xf>
    <xf numFmtId="49" fontId="7" fillId="0" borderId="15" xfId="0" applyNumberFormat="1" applyFont="1" applyFill="1" applyBorder="1" applyAlignment="1" applyProtection="1">
      <alignment horizontal="center" vertical="center"/>
      <protection locked="0"/>
    </xf>
    <xf numFmtId="49" fontId="7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177" fontId="7" fillId="0" borderId="34" xfId="0" applyNumberFormat="1" applyFont="1" applyFill="1" applyBorder="1" applyAlignment="1" applyProtection="1">
      <alignment horizontal="center" vertical="center"/>
      <protection locked="0"/>
    </xf>
    <xf numFmtId="177" fontId="7" fillId="0" borderId="36" xfId="0" applyNumberFormat="1" applyFont="1" applyFill="1" applyBorder="1" applyAlignment="1" applyProtection="1">
      <alignment horizontal="center" vertical="center"/>
      <protection locked="0"/>
    </xf>
    <xf numFmtId="177" fontId="7" fillId="0" borderId="32" xfId="0" applyNumberFormat="1" applyFont="1" applyFill="1" applyBorder="1" applyAlignment="1" applyProtection="1">
      <alignment horizontal="center" vertical="center"/>
      <protection locked="0"/>
    </xf>
    <xf numFmtId="177" fontId="7" fillId="0" borderId="24" xfId="0" applyNumberFormat="1" applyFont="1" applyFill="1" applyBorder="1" applyAlignment="1" applyProtection="1">
      <alignment horizontal="center" vertical="center"/>
      <protection locked="0"/>
    </xf>
    <xf numFmtId="3" fontId="7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4" xfId="0" applyNumberFormat="1" applyFont="1" applyFill="1" applyBorder="1" applyAlignment="1" applyProtection="1">
      <alignment horizontal="center" vertical="center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7" fillId="3" borderId="4" xfId="0" applyNumberFormat="1" applyFont="1" applyFill="1" applyBorder="1" applyAlignment="1" applyProtection="1">
      <alignment horizontal="center" vertical="center"/>
      <protection locked="0"/>
    </xf>
    <xf numFmtId="3" fontId="7" fillId="3" borderId="12" xfId="0" applyNumberFormat="1" applyFont="1" applyFill="1" applyBorder="1" applyAlignment="1" applyProtection="1">
      <alignment horizontal="center" vertical="center"/>
      <protection locked="0"/>
    </xf>
    <xf numFmtId="3" fontId="7" fillId="3" borderId="9" xfId="0" applyNumberFormat="1" applyFont="1" applyFill="1" applyBorder="1" applyAlignment="1" applyProtection="1">
      <alignment horizontal="center" vertical="center"/>
      <protection locked="0"/>
    </xf>
    <xf numFmtId="177" fontId="7" fillId="0" borderId="33" xfId="0" applyNumberFormat="1" applyFont="1" applyFill="1" applyBorder="1" applyAlignment="1" applyProtection="1">
      <alignment horizontal="center" vertical="center"/>
      <protection locked="0"/>
    </xf>
    <xf numFmtId="177" fontId="7" fillId="0" borderId="25" xfId="0" applyNumberFormat="1" applyFont="1" applyFill="1" applyBorder="1" applyAlignment="1" applyProtection="1">
      <alignment horizontal="center" vertical="center"/>
      <protection locked="0"/>
    </xf>
    <xf numFmtId="3" fontId="7" fillId="5" borderId="40" xfId="0" applyNumberFormat="1" applyFont="1" applyFill="1" applyBorder="1" applyAlignment="1" applyProtection="1">
      <alignment horizontal="center" vertical="center"/>
      <protection locked="0"/>
    </xf>
    <xf numFmtId="3" fontId="7" fillId="5" borderId="39" xfId="0" applyNumberFormat="1" applyFont="1" applyFill="1" applyBorder="1" applyAlignment="1" applyProtection="1">
      <alignment horizontal="center" vertical="center"/>
      <protection locked="0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34"/>
  <sheetViews>
    <sheetView tabSelected="1" zoomScaleNormal="100" zoomScaleSheetLayoutView="100" workbookViewId="0">
      <pane ySplit="10" topLeftCell="A11" activePane="bottomLeft" state="frozen"/>
      <selection pane="bottomLeft" activeCell="B5" sqref="B5:H5"/>
    </sheetView>
  </sheetViews>
  <sheetFormatPr defaultRowHeight="13.5" x14ac:dyDescent="0.25"/>
  <cols>
    <col min="1" max="1" width="10.140625" style="1" customWidth="1"/>
    <col min="2" max="2" width="15" style="1" customWidth="1"/>
    <col min="3" max="3" width="8.140625" style="26" customWidth="1"/>
    <col min="4" max="4" width="15" style="2" customWidth="1"/>
    <col min="5" max="5" width="11.42578125" style="1" customWidth="1"/>
    <col min="6" max="6" width="11.5703125" style="1" customWidth="1"/>
    <col min="7" max="7" width="58.140625" style="30" customWidth="1"/>
    <col min="8" max="8" width="21" style="1" customWidth="1"/>
    <col min="9" max="9" width="13" style="3" customWidth="1"/>
    <col min="10" max="10" width="34.5703125" style="3" customWidth="1"/>
    <col min="11" max="11" width="9.42578125" style="3" customWidth="1"/>
    <col min="12" max="12" width="45.140625" style="1" customWidth="1"/>
    <col min="13" max="13" width="11.85546875" style="1" customWidth="1"/>
    <col min="14" max="14" width="10.7109375" style="1" customWidth="1"/>
    <col min="15" max="15" width="0" style="1" hidden="1" customWidth="1"/>
    <col min="16" max="16" width="11.28515625" style="1" bestFit="1" customWidth="1"/>
    <col min="17" max="17" width="9.140625" style="4"/>
    <col min="18" max="16384" width="9.140625" style="1"/>
  </cols>
  <sheetData>
    <row r="1" spans="1:42" ht="8.25" customHeight="1" thickBot="1" x14ac:dyDescent="0.3"/>
    <row r="2" spans="1:42" ht="18.75" customHeight="1" thickBot="1" x14ac:dyDescent="0.3">
      <c r="A2" s="37" t="s">
        <v>46</v>
      </c>
      <c r="B2" s="63" t="s">
        <v>2</v>
      </c>
      <c r="C2" s="63"/>
      <c r="D2" s="63"/>
      <c r="E2" s="63"/>
      <c r="F2" s="64"/>
      <c r="G2" s="38" t="s">
        <v>50</v>
      </c>
      <c r="H2" s="17">
        <v>1210</v>
      </c>
      <c r="I2" s="4"/>
      <c r="J2" s="1"/>
      <c r="K2" s="1"/>
      <c r="Q2" s="1"/>
    </row>
    <row r="3" spans="1:42" ht="29.25" customHeight="1" thickBot="1" x14ac:dyDescent="0.3">
      <c r="A3" s="37" t="s">
        <v>47</v>
      </c>
      <c r="B3" s="63" t="s">
        <v>13</v>
      </c>
      <c r="C3" s="63"/>
      <c r="D3" s="63"/>
      <c r="E3" s="63"/>
      <c r="F3" s="64"/>
      <c r="G3" s="59" t="s">
        <v>51</v>
      </c>
      <c r="H3" s="60"/>
      <c r="I3" s="1"/>
      <c r="J3" s="1"/>
      <c r="K3" s="1"/>
      <c r="Q3" s="1"/>
    </row>
    <row r="4" spans="1:42" ht="3.75" customHeight="1" x14ac:dyDescent="0.25">
      <c r="B4" s="6"/>
      <c r="C4" s="27"/>
      <c r="D4" s="15"/>
      <c r="E4" s="3"/>
      <c r="F4" s="3"/>
      <c r="G4" s="31"/>
      <c r="H4" s="5"/>
      <c r="I4" s="5"/>
      <c r="J4" s="5"/>
      <c r="K4" s="5"/>
      <c r="L4" s="7"/>
      <c r="M4" s="7"/>
      <c r="N4" s="8"/>
    </row>
    <row r="5" spans="1:42" ht="34.5" customHeight="1" x14ac:dyDescent="0.25">
      <c r="B5" s="67" t="s">
        <v>52</v>
      </c>
      <c r="C5" s="68"/>
      <c r="D5" s="68"/>
      <c r="E5" s="68"/>
      <c r="F5" s="68"/>
      <c r="G5" s="68"/>
      <c r="H5" s="68"/>
      <c r="I5" s="9"/>
      <c r="J5" s="18"/>
      <c r="K5" s="10"/>
      <c r="L5" s="9"/>
      <c r="M5" s="9"/>
      <c r="N5" s="9"/>
      <c r="O5" s="9"/>
      <c r="P5" s="9"/>
    </row>
    <row r="6" spans="1:42" ht="15.75" customHeight="1" x14ac:dyDescent="0.25">
      <c r="A6" s="69" t="s">
        <v>49</v>
      </c>
      <c r="B6" s="69"/>
      <c r="C6" s="69"/>
      <c r="D6" s="69"/>
      <c r="E6" s="69"/>
      <c r="F6" s="69"/>
      <c r="G6" s="69"/>
      <c r="H6" s="69"/>
      <c r="I6" s="9"/>
      <c r="J6" s="18"/>
      <c r="K6" s="10"/>
      <c r="L6" s="9"/>
      <c r="M6" s="9"/>
      <c r="N6" s="9"/>
      <c r="O6" s="9"/>
      <c r="P6" s="9"/>
    </row>
    <row r="7" spans="1:42" ht="18" customHeight="1" x14ac:dyDescent="0.25">
      <c r="A7" s="65" t="s">
        <v>9</v>
      </c>
      <c r="B7" s="65"/>
      <c r="C7" s="65"/>
      <c r="D7" s="65"/>
      <c r="E7" s="65"/>
      <c r="F7" s="65"/>
      <c r="G7" s="66" t="s">
        <v>8</v>
      </c>
      <c r="H7" s="66"/>
      <c r="I7" s="9"/>
      <c r="J7" s="18"/>
      <c r="K7" s="10"/>
      <c r="L7" s="9"/>
      <c r="M7" s="9"/>
      <c r="N7" s="9"/>
      <c r="O7" s="9"/>
      <c r="P7" s="9"/>
    </row>
    <row r="8" spans="1:42" ht="5.25" customHeight="1" thickBot="1" x14ac:dyDescent="0.3">
      <c r="B8" s="11"/>
      <c r="C8" s="21"/>
      <c r="D8" s="16"/>
      <c r="E8" s="16"/>
      <c r="F8" s="16"/>
      <c r="G8" s="32"/>
      <c r="H8" s="12"/>
      <c r="I8" s="9"/>
      <c r="J8" s="18"/>
      <c r="K8" s="10"/>
      <c r="L8" s="9"/>
      <c r="M8" s="9"/>
      <c r="N8" s="9"/>
      <c r="O8" s="9"/>
      <c r="P8" s="9"/>
    </row>
    <row r="9" spans="1:42" s="9" customFormat="1" ht="20.100000000000001" customHeight="1" x14ac:dyDescent="0.2">
      <c r="A9" s="79" t="s">
        <v>1</v>
      </c>
      <c r="B9" s="79" t="s">
        <v>7</v>
      </c>
      <c r="C9" s="81" t="s">
        <v>6</v>
      </c>
      <c r="D9" s="82"/>
      <c r="E9" s="61" t="s">
        <v>12</v>
      </c>
      <c r="F9" s="62"/>
      <c r="G9" s="70" t="s">
        <v>15</v>
      </c>
      <c r="H9" s="24" t="s">
        <v>10</v>
      </c>
      <c r="J9" s="18"/>
      <c r="K9" s="10"/>
    </row>
    <row r="10" spans="1:42" s="9" customFormat="1" ht="20.100000000000001" customHeight="1" thickBot="1" x14ac:dyDescent="0.25">
      <c r="A10" s="80"/>
      <c r="B10" s="80"/>
      <c r="C10" s="83"/>
      <c r="D10" s="84"/>
      <c r="E10" s="20" t="s">
        <v>3</v>
      </c>
      <c r="F10" s="23" t="s">
        <v>4</v>
      </c>
      <c r="G10" s="71"/>
      <c r="H10" s="22" t="s">
        <v>5</v>
      </c>
      <c r="J10" s="18"/>
      <c r="K10" s="10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</row>
    <row r="11" spans="1:42" s="9" customFormat="1" ht="28.5" customHeight="1" thickBot="1" x14ac:dyDescent="0.3">
      <c r="A11" s="85" t="s">
        <v>14</v>
      </c>
      <c r="B11" s="86"/>
      <c r="C11" s="86"/>
      <c r="D11" s="87"/>
      <c r="E11" s="33">
        <f>SUM(E12,E17,E25)</f>
        <v>5083200</v>
      </c>
      <c r="F11" s="34">
        <f>SUM(F12,F17,F25)</f>
        <v>4348</v>
      </c>
      <c r="G11" s="35"/>
      <c r="H11" s="36">
        <f>SUM(H12,H17,H25)</f>
        <v>10344280</v>
      </c>
      <c r="I11" s="1"/>
      <c r="J11" s="1"/>
      <c r="K11" s="4"/>
      <c r="L11" s="1"/>
      <c r="M11" s="1"/>
      <c r="N11" s="1"/>
      <c r="O11" s="1"/>
      <c r="P11" s="1"/>
    </row>
    <row r="12" spans="1:42" s="9" customFormat="1" ht="20.100000000000001" customHeight="1" x14ac:dyDescent="0.2">
      <c r="A12" s="72" t="s">
        <v>20</v>
      </c>
      <c r="B12" s="72" t="s">
        <v>21</v>
      </c>
      <c r="C12" s="90" t="s">
        <v>43</v>
      </c>
      <c r="D12" s="91"/>
      <c r="E12" s="39">
        <f>SUM(E13:E16)</f>
        <v>2600000</v>
      </c>
      <c r="F12" s="40">
        <f>SUM(F13:F16)</f>
        <v>1922</v>
      </c>
      <c r="G12" s="41"/>
      <c r="H12" s="42">
        <f>SUM(H13:H16)</f>
        <v>4925620</v>
      </c>
      <c r="I12" s="25"/>
      <c r="K12" s="10"/>
    </row>
    <row r="13" spans="1:42" s="9" customFormat="1" ht="30" customHeight="1" x14ac:dyDescent="0.2">
      <c r="A13" s="73"/>
      <c r="B13" s="73"/>
      <c r="C13" s="75" t="s">
        <v>16</v>
      </c>
      <c r="D13" s="76"/>
      <c r="E13" s="44">
        <f>1300000*2</f>
        <v>2600000</v>
      </c>
      <c r="F13" s="45"/>
      <c r="G13" s="46" t="s">
        <v>26</v>
      </c>
      <c r="H13" s="28">
        <f>E13+(F13*$H$2)</f>
        <v>2600000</v>
      </c>
      <c r="J13" s="18"/>
      <c r="K13" s="10"/>
    </row>
    <row r="14" spans="1:42" s="9" customFormat="1" ht="30" customHeight="1" x14ac:dyDescent="0.2">
      <c r="A14" s="73"/>
      <c r="B14" s="73"/>
      <c r="C14" s="77" t="s">
        <v>17</v>
      </c>
      <c r="D14" s="78"/>
      <c r="E14" s="47"/>
      <c r="F14" s="48">
        <f>(69+65)*7</f>
        <v>938</v>
      </c>
      <c r="G14" s="49" t="s">
        <v>25</v>
      </c>
      <c r="H14" s="19">
        <f>E14+(F14*$H$2)</f>
        <v>1134980</v>
      </c>
      <c r="J14" s="18"/>
      <c r="K14" s="10"/>
    </row>
    <row r="15" spans="1:42" s="9" customFormat="1" ht="30" customHeight="1" x14ac:dyDescent="0.2">
      <c r="A15" s="73"/>
      <c r="B15" s="73"/>
      <c r="C15" s="77" t="s">
        <v>18</v>
      </c>
      <c r="D15" s="78"/>
      <c r="E15" s="47"/>
      <c r="F15" s="48">
        <f>30*8+26*8</f>
        <v>448</v>
      </c>
      <c r="G15" s="49" t="s">
        <v>24</v>
      </c>
      <c r="H15" s="19">
        <f>E15+(F15*$H$2)</f>
        <v>542080</v>
      </c>
      <c r="K15" s="10"/>
    </row>
    <row r="16" spans="1:42" s="9" customFormat="1" ht="30" customHeight="1" thickBot="1" x14ac:dyDescent="0.25">
      <c r="A16" s="73"/>
      <c r="B16" s="73"/>
      <c r="C16" s="77" t="s">
        <v>19</v>
      </c>
      <c r="D16" s="78"/>
      <c r="E16" s="47"/>
      <c r="F16" s="48">
        <f>37*8+30*8</f>
        <v>536</v>
      </c>
      <c r="G16" s="49" t="s">
        <v>23</v>
      </c>
      <c r="H16" s="19">
        <f>E16+(F16*$H$2)</f>
        <v>648560</v>
      </c>
      <c r="K16" s="10"/>
    </row>
    <row r="17" spans="1:17" s="9" customFormat="1" ht="20.100000000000001" customHeight="1" x14ac:dyDescent="0.2">
      <c r="A17" s="73"/>
      <c r="B17" s="72" t="s">
        <v>22</v>
      </c>
      <c r="C17" s="90" t="s">
        <v>44</v>
      </c>
      <c r="D17" s="91"/>
      <c r="E17" s="39">
        <f>SUM(E18:E24)</f>
        <v>48000</v>
      </c>
      <c r="F17" s="40">
        <f>SUM(F18:F24)</f>
        <v>2426</v>
      </c>
      <c r="G17" s="41"/>
      <c r="H17" s="43">
        <f>SUM(H18:H24)</f>
        <v>2983460</v>
      </c>
      <c r="K17" s="10"/>
    </row>
    <row r="18" spans="1:17" s="9" customFormat="1" ht="30" customHeight="1" x14ac:dyDescent="0.2">
      <c r="A18" s="73"/>
      <c r="B18" s="73"/>
      <c r="C18" s="75" t="s">
        <v>27</v>
      </c>
      <c r="D18" s="76"/>
      <c r="E18" s="50"/>
      <c r="F18" s="51">
        <f>500*2+20*3*4</f>
        <v>1240</v>
      </c>
      <c r="G18" s="52" t="s">
        <v>38</v>
      </c>
      <c r="H18" s="28">
        <f>E18+(F18*$H$2)</f>
        <v>1500400</v>
      </c>
    </row>
    <row r="19" spans="1:17" s="9" customFormat="1" ht="30" customHeight="1" x14ac:dyDescent="0.2">
      <c r="A19" s="73"/>
      <c r="B19" s="73"/>
      <c r="C19" s="77" t="s">
        <v>37</v>
      </c>
      <c r="D19" s="78"/>
      <c r="E19" s="47"/>
      <c r="F19" s="53">
        <f>5*3*1*4</f>
        <v>60</v>
      </c>
      <c r="G19" s="54" t="s">
        <v>36</v>
      </c>
      <c r="H19" s="19">
        <f>E19+(F19*$H$2)</f>
        <v>72600</v>
      </c>
    </row>
    <row r="20" spans="1:17" s="9" customFormat="1" ht="60" x14ac:dyDescent="0.2">
      <c r="A20" s="73"/>
      <c r="B20" s="73"/>
      <c r="C20" s="77" t="s">
        <v>28</v>
      </c>
      <c r="D20" s="78"/>
      <c r="E20" s="47"/>
      <c r="F20" s="53">
        <f>40+5*50+5*10+1*100+50*5</f>
        <v>690</v>
      </c>
      <c r="G20" s="54" t="s">
        <v>33</v>
      </c>
      <c r="H20" s="19">
        <f>E20+(F20*$H$2)</f>
        <v>834900</v>
      </c>
    </row>
    <row r="21" spans="1:17" s="9" customFormat="1" ht="30" customHeight="1" x14ac:dyDescent="0.2">
      <c r="A21" s="73"/>
      <c r="B21" s="73"/>
      <c r="C21" s="77" t="s">
        <v>29</v>
      </c>
      <c r="D21" s="78"/>
      <c r="E21" s="47"/>
      <c r="F21" s="53">
        <v>0</v>
      </c>
      <c r="G21" s="54"/>
      <c r="H21" s="19">
        <f>E21+(F21*$H$2)</f>
        <v>0</v>
      </c>
    </row>
    <row r="22" spans="1:17" s="9" customFormat="1" ht="30" customHeight="1" x14ac:dyDescent="0.2">
      <c r="A22" s="73"/>
      <c r="B22" s="73"/>
      <c r="C22" s="77" t="s">
        <v>30</v>
      </c>
      <c r="D22" s="78"/>
      <c r="E22" s="47"/>
      <c r="F22" s="53">
        <f>50*5</f>
        <v>250</v>
      </c>
      <c r="G22" s="54" t="s">
        <v>34</v>
      </c>
      <c r="H22" s="19">
        <f>E22+(F22*$H$2)</f>
        <v>302500</v>
      </c>
    </row>
    <row r="23" spans="1:17" s="9" customFormat="1" ht="30" customHeight="1" x14ac:dyDescent="0.2">
      <c r="A23" s="73"/>
      <c r="B23" s="73"/>
      <c r="C23" s="77" t="s">
        <v>31</v>
      </c>
      <c r="D23" s="78"/>
      <c r="E23" s="47"/>
      <c r="F23" s="53">
        <f>50*3</f>
        <v>150</v>
      </c>
      <c r="G23" s="54" t="s">
        <v>35</v>
      </c>
      <c r="H23" s="19">
        <f t="shared" ref="H23:H24" si="0">E23+(F23*$H$2)</f>
        <v>181500</v>
      </c>
    </row>
    <row r="24" spans="1:17" s="9" customFormat="1" ht="30" customHeight="1" thickBot="1" x14ac:dyDescent="0.25">
      <c r="A24" s="73"/>
      <c r="B24" s="74"/>
      <c r="C24" s="77" t="s">
        <v>32</v>
      </c>
      <c r="D24" s="78"/>
      <c r="E24" s="47">
        <f>3000*2*8</f>
        <v>48000</v>
      </c>
      <c r="F24" s="53">
        <f>3*3*4</f>
        <v>36</v>
      </c>
      <c r="G24" s="54" t="s">
        <v>48</v>
      </c>
      <c r="H24" s="19">
        <f t="shared" si="0"/>
        <v>91560</v>
      </c>
    </row>
    <row r="25" spans="1:17" s="9" customFormat="1" ht="20.100000000000001" customHeight="1" x14ac:dyDescent="0.2">
      <c r="A25" s="73"/>
      <c r="B25" s="73" t="s">
        <v>11</v>
      </c>
      <c r="C25" s="90" t="s">
        <v>45</v>
      </c>
      <c r="D25" s="91"/>
      <c r="E25" s="39">
        <f>SUM(E26:E31)</f>
        <v>2435200</v>
      </c>
      <c r="F25" s="40">
        <f>SUM(F26:F31)</f>
        <v>0</v>
      </c>
      <c r="G25" s="41"/>
      <c r="H25" s="43">
        <f>SUM(H26:H31)</f>
        <v>2435200</v>
      </c>
    </row>
    <row r="26" spans="1:17" s="9" customFormat="1" ht="30" customHeight="1" x14ac:dyDescent="0.2">
      <c r="A26" s="73"/>
      <c r="B26" s="73"/>
      <c r="C26" s="75" t="s">
        <v>27</v>
      </c>
      <c r="D26" s="76"/>
      <c r="E26" s="50">
        <f>8720*8*10*2</f>
        <v>1395200</v>
      </c>
      <c r="F26" s="51"/>
      <c r="G26" s="52" t="s">
        <v>41</v>
      </c>
      <c r="H26" s="28">
        <f t="shared" ref="H26:H31" si="1">E26+(F26*$H$2)</f>
        <v>1395200</v>
      </c>
    </row>
    <row r="27" spans="1:17" s="9" customFormat="1" ht="30" customHeight="1" x14ac:dyDescent="0.2">
      <c r="A27" s="73"/>
      <c r="B27" s="73"/>
      <c r="C27" s="77" t="s">
        <v>28</v>
      </c>
      <c r="D27" s="78"/>
      <c r="E27" s="47">
        <f>25000*10+30000*3</f>
        <v>340000</v>
      </c>
      <c r="F27" s="53"/>
      <c r="G27" s="54" t="s">
        <v>40</v>
      </c>
      <c r="H27" s="19">
        <f t="shared" si="1"/>
        <v>340000</v>
      </c>
    </row>
    <row r="28" spans="1:17" s="9" customFormat="1" ht="30" customHeight="1" x14ac:dyDescent="0.2">
      <c r="A28" s="73"/>
      <c r="B28" s="73"/>
      <c r="C28" s="77" t="s">
        <v>29</v>
      </c>
      <c r="D28" s="78"/>
      <c r="E28" s="47">
        <f>100000*2</f>
        <v>200000</v>
      </c>
      <c r="F28" s="53"/>
      <c r="G28" s="54" t="s">
        <v>39</v>
      </c>
      <c r="H28" s="19">
        <f t="shared" si="1"/>
        <v>200000</v>
      </c>
    </row>
    <row r="29" spans="1:17" s="9" customFormat="1" ht="30" customHeight="1" x14ac:dyDescent="0.2">
      <c r="A29" s="73"/>
      <c r="B29" s="73"/>
      <c r="C29" s="77" t="s">
        <v>30</v>
      </c>
      <c r="D29" s="78"/>
      <c r="E29" s="47">
        <v>0</v>
      </c>
      <c r="F29" s="53"/>
      <c r="G29" s="55"/>
      <c r="H29" s="19">
        <f t="shared" si="1"/>
        <v>0</v>
      </c>
    </row>
    <row r="30" spans="1:17" s="9" customFormat="1" ht="30" customHeight="1" x14ac:dyDescent="0.2">
      <c r="A30" s="73"/>
      <c r="B30" s="73"/>
      <c r="C30" s="77" t="s">
        <v>31</v>
      </c>
      <c r="D30" s="78"/>
      <c r="E30" s="47">
        <f>100000*5</f>
        <v>500000</v>
      </c>
      <c r="F30" s="53"/>
      <c r="G30" s="55" t="s">
        <v>42</v>
      </c>
      <c r="H30" s="19">
        <f t="shared" si="1"/>
        <v>500000</v>
      </c>
      <c r="K30" s="10"/>
    </row>
    <row r="31" spans="1:17" s="9" customFormat="1" ht="30" customHeight="1" thickBot="1" x14ac:dyDescent="0.25">
      <c r="A31" s="74"/>
      <c r="B31" s="74"/>
      <c r="C31" s="88" t="s">
        <v>32</v>
      </c>
      <c r="D31" s="89"/>
      <c r="E31" s="56">
        <v>0</v>
      </c>
      <c r="F31" s="57"/>
      <c r="G31" s="58"/>
      <c r="H31" s="29">
        <f t="shared" si="1"/>
        <v>0</v>
      </c>
      <c r="K31" s="10"/>
    </row>
    <row r="32" spans="1:17" x14ac:dyDescent="0.25">
      <c r="H32" s="14"/>
      <c r="Q32" s="1"/>
    </row>
    <row r="33" spans="7:8" x14ac:dyDescent="0.25">
      <c r="G33" s="30" t="s">
        <v>0</v>
      </c>
    </row>
    <row r="34" spans="7:8" x14ac:dyDescent="0.25">
      <c r="H34" s="14"/>
    </row>
  </sheetData>
  <sheetProtection formatCells="0"/>
  <mergeCells count="36">
    <mergeCell ref="A11:D11"/>
    <mergeCell ref="B12:B16"/>
    <mergeCell ref="C28:D28"/>
    <mergeCell ref="C29:D29"/>
    <mergeCell ref="C30:D30"/>
    <mergeCell ref="C21:D21"/>
    <mergeCell ref="C22:D22"/>
    <mergeCell ref="C23:D23"/>
    <mergeCell ref="C24:D24"/>
    <mergeCell ref="C12:D12"/>
    <mergeCell ref="C17:D17"/>
    <mergeCell ref="C25:D25"/>
    <mergeCell ref="C26:D26"/>
    <mergeCell ref="C27:D27"/>
    <mergeCell ref="C15:D15"/>
    <mergeCell ref="C16:D16"/>
    <mergeCell ref="B17:B24"/>
    <mergeCell ref="B25:B31"/>
    <mergeCell ref="A12:A31"/>
    <mergeCell ref="C13:D13"/>
    <mergeCell ref="C14:D14"/>
    <mergeCell ref="C31:D31"/>
    <mergeCell ref="C18:D18"/>
    <mergeCell ref="C19:D19"/>
    <mergeCell ref="C20:D20"/>
    <mergeCell ref="E9:F9"/>
    <mergeCell ref="B2:F2"/>
    <mergeCell ref="B3:F3"/>
    <mergeCell ref="A7:F7"/>
    <mergeCell ref="G7:H7"/>
    <mergeCell ref="B5:H5"/>
    <mergeCell ref="A6:H6"/>
    <mergeCell ref="G9:G10"/>
    <mergeCell ref="B9:B10"/>
    <mergeCell ref="C9:D10"/>
    <mergeCell ref="A9:A10"/>
  </mergeCells>
  <phoneticPr fontId="0" type="noConversion"/>
  <pageMargins left="3.937007874015748E-2" right="3.937007874015748E-2" top="0.55118110236220474" bottom="0" header="0.31496062992125984" footer="0.31496062992125984"/>
  <pageSetup paperSize="9" scale="67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예산</vt:lpstr>
      <vt:lpstr>예산!Print_Area</vt:lpstr>
      <vt:lpstr>예산!Print_Titles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사용자</cp:lastModifiedBy>
  <cp:lastPrinted>2016-06-06T04:49:10Z</cp:lastPrinted>
  <dcterms:created xsi:type="dcterms:W3CDTF">2007-03-05T14:30:01Z</dcterms:created>
  <dcterms:modified xsi:type="dcterms:W3CDTF">2021-07-26T01:23:41Z</dcterms:modified>
</cp:coreProperties>
</file>